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gaarin\Documents\hp\bsl\"/>
    </mc:Choice>
  </mc:AlternateContent>
  <xr:revisionPtr revIDLastSave="0" documentId="13_ncr:1_{57CFA524-F492-428B-AB94-712DF291D761}" xr6:coauthVersionLast="47" xr6:coauthVersionMax="47" xr10:uidLastSave="{00000000-0000-0000-0000-000000000000}"/>
  <bookViews>
    <workbookView xWindow="2565" yWindow="390" windowWidth="17580" windowHeight="10530" xr2:uid="{59E85D5D-6371-44F1-A1F5-75648F600BDB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F24" i="3" s="1"/>
  <c r="C24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0" i="3"/>
  <c r="F20" i="3"/>
  <c r="G20" i="3"/>
  <c r="H20" i="3"/>
  <c r="I20" i="3"/>
  <c r="J20" i="3"/>
  <c r="K20" i="3"/>
  <c r="L20" i="3"/>
  <c r="M20" i="3"/>
  <c r="N20" i="3"/>
  <c r="D16" i="3"/>
  <c r="D17" i="3"/>
  <c r="D18" i="3"/>
  <c r="D19" i="3"/>
  <c r="D20" i="3"/>
  <c r="D15" i="3"/>
  <c r="F14" i="2"/>
  <c r="F11" i="2"/>
  <c r="D13" i="2"/>
  <c r="F13" i="2" s="1"/>
  <c r="D12" i="2"/>
  <c r="F12" i="2" s="1"/>
  <c r="D10" i="2"/>
  <c r="F10" i="2" s="1"/>
  <c r="D9" i="2"/>
  <c r="F9" i="2" s="1"/>
  <c r="D18" i="1"/>
  <c r="F18" i="1" s="1"/>
  <c r="E8" i="1"/>
  <c r="D6" i="1"/>
  <c r="D5" i="1"/>
  <c r="D12" i="1"/>
  <c r="F12" i="1" s="1"/>
  <c r="F14" i="1" s="1"/>
  <c r="K13" i="1" s="1"/>
  <c r="H24" i="3" l="1"/>
  <c r="M31" i="3" s="1"/>
  <c r="F20" i="1"/>
  <c r="K19" i="1" s="1"/>
  <c r="K12" i="1"/>
  <c r="K14" i="1" s="1"/>
  <c r="D8" i="1"/>
  <c r="D13" i="1" s="1"/>
  <c r="E31" i="3" l="1"/>
  <c r="K28" i="3"/>
  <c r="G30" i="3"/>
  <c r="I33" i="3"/>
  <c r="D33" i="3"/>
  <c r="F29" i="3"/>
  <c r="L30" i="3"/>
  <c r="H32" i="3"/>
  <c r="N33" i="3"/>
  <c r="H33" i="3"/>
  <c r="G29" i="3"/>
  <c r="M30" i="3"/>
  <c r="M32" i="3"/>
  <c r="J28" i="3"/>
  <c r="F30" i="3"/>
  <c r="L31" i="3"/>
  <c r="D28" i="3"/>
  <c r="E29" i="3"/>
  <c r="K30" i="3"/>
  <c r="G32" i="3"/>
  <c r="M33" i="3"/>
  <c r="L33" i="3"/>
  <c r="J29" i="3"/>
  <c r="F31" i="3"/>
  <c r="L32" i="3"/>
  <c r="D32" i="3"/>
  <c r="E28" i="3"/>
  <c r="K29" i="3"/>
  <c r="G31" i="3"/>
  <c r="D29" i="3"/>
  <c r="N28" i="3"/>
  <c r="J30" i="3"/>
  <c r="F32" i="3"/>
  <c r="I29" i="3"/>
  <c r="K32" i="3"/>
  <c r="D31" i="3"/>
  <c r="H28" i="3"/>
  <c r="N29" i="3"/>
  <c r="J31" i="3"/>
  <c r="F33" i="3"/>
  <c r="I32" i="3"/>
  <c r="I28" i="3"/>
  <c r="E30" i="3"/>
  <c r="K31" i="3"/>
  <c r="D30" i="3"/>
  <c r="H29" i="3"/>
  <c r="N30" i="3"/>
  <c r="J32" i="3"/>
  <c r="G28" i="3"/>
  <c r="M29" i="3"/>
  <c r="I31" i="3"/>
  <c r="E33" i="3"/>
  <c r="G33" i="3"/>
  <c r="L28" i="3"/>
  <c r="H30" i="3"/>
  <c r="N31" i="3"/>
  <c r="J33" i="3"/>
  <c r="K33" i="3"/>
  <c r="M28" i="3"/>
  <c r="I30" i="3"/>
  <c r="E32" i="3"/>
  <c r="F28" i="3"/>
  <c r="L29" i="3"/>
  <c r="H31" i="3"/>
  <c r="N32" i="3"/>
  <c r="D19" i="1"/>
  <c r="G19" i="1" s="1"/>
  <c r="G20" i="1" s="1"/>
  <c r="H18" i="1" s="1"/>
  <c r="I18" i="1" s="1"/>
  <c r="J18" i="1"/>
  <c r="K18" i="1"/>
  <c r="M19" i="1"/>
  <c r="L19" i="1"/>
  <c r="G5" i="1"/>
  <c r="H5" i="1" s="1"/>
  <c r="G13" i="1"/>
  <c r="G6" i="1"/>
  <c r="H6" i="1" s="1"/>
  <c r="G7" i="1"/>
  <c r="H7" i="1" s="1"/>
  <c r="H19" i="1" l="1"/>
  <c r="I19" i="1"/>
  <c r="M18" i="1"/>
  <c r="M20" i="1" s="1"/>
  <c r="K20" i="1"/>
  <c r="L18" i="1"/>
  <c r="L20" i="1" s="1"/>
  <c r="I20" i="1"/>
  <c r="G14" i="1"/>
  <c r="H12" i="1" s="1"/>
  <c r="G8" i="1"/>
  <c r="I5" i="1"/>
  <c r="H8" i="1"/>
  <c r="I7" i="1"/>
  <c r="I6" i="1"/>
  <c r="H20" i="1" l="1"/>
  <c r="J19" i="1"/>
  <c r="J20" i="1" s="1"/>
  <c r="J12" i="1"/>
  <c r="I12" i="1"/>
  <c r="H13" i="1"/>
  <c r="I8" i="1"/>
  <c r="I13" i="1" l="1"/>
  <c r="I14" i="1" s="1"/>
  <c r="J13" i="1"/>
  <c r="J14" i="1" s="1"/>
  <c r="H14" i="1"/>
  <c r="L12" i="1" l="1"/>
  <c r="M12" i="1"/>
  <c r="L13" i="1"/>
  <c r="M13" i="1"/>
  <c r="M14" i="1" l="1"/>
  <c r="L14" i="1"/>
</calcChain>
</file>

<file path=xl/sharedStrings.xml><?xml version="1.0" encoding="utf-8"?>
<sst xmlns="http://schemas.openxmlformats.org/spreadsheetml/2006/main" count="125" uniqueCount="47">
  <si>
    <t>HCHO</t>
    <phoneticPr fontId="1"/>
  </si>
  <si>
    <t>NH3</t>
    <phoneticPr fontId="1"/>
  </si>
  <si>
    <t>N2</t>
    <phoneticPr fontId="1"/>
  </si>
  <si>
    <t>O2</t>
    <phoneticPr fontId="1"/>
  </si>
  <si>
    <t>Air</t>
    <phoneticPr fontId="1"/>
  </si>
  <si>
    <t>(CH2)6N4 =C6H12N4</t>
    <phoneticPr fontId="1"/>
  </si>
  <si>
    <t>H2O</t>
    <phoneticPr fontId="1"/>
  </si>
  <si>
    <t>C6H12N4</t>
    <phoneticPr fontId="1"/>
  </si>
  <si>
    <t>Formaldehyde</t>
    <phoneticPr fontId="1"/>
  </si>
  <si>
    <t>Ammonia</t>
    <phoneticPr fontId="1"/>
  </si>
  <si>
    <t>Hexamine</t>
    <phoneticPr fontId="1"/>
  </si>
  <si>
    <t>6HCHO+4NH3-&gt;(CH2)6N4 + 6H2O</t>
    <phoneticPr fontId="1"/>
  </si>
  <si>
    <t>[g/mol]</t>
    <phoneticPr fontId="1"/>
  </si>
  <si>
    <t>mass</t>
    <phoneticPr fontId="1"/>
  </si>
  <si>
    <t>volume</t>
    <phoneticPr fontId="1"/>
  </si>
  <si>
    <t>[litter/mol]</t>
    <phoneticPr fontId="1"/>
  </si>
  <si>
    <t>[g]</t>
    <phoneticPr fontId="1"/>
  </si>
  <si>
    <t>[litter]</t>
    <phoneticPr fontId="1"/>
  </si>
  <si>
    <t>[%}</t>
    <phoneticPr fontId="1"/>
  </si>
  <si>
    <t>Nitrogen</t>
    <phoneticPr fontId="1"/>
  </si>
  <si>
    <t>Oxygen</t>
    <phoneticPr fontId="1"/>
  </si>
  <si>
    <t>N2,O2,..</t>
    <phoneticPr fontId="1"/>
  </si>
  <si>
    <t>Water</t>
    <phoneticPr fontId="1"/>
  </si>
  <si>
    <t>[ppm]</t>
    <phoneticPr fontId="1"/>
  </si>
  <si>
    <t>[-}</t>
    <phoneticPr fontId="1"/>
  </si>
  <si>
    <t>[%]</t>
    <phoneticPr fontId="1"/>
  </si>
  <si>
    <t>Argon</t>
    <phoneticPr fontId="1"/>
  </si>
  <si>
    <t>Ar</t>
    <phoneticPr fontId="1"/>
  </si>
  <si>
    <t>Volume</t>
    <phoneticPr fontId="1"/>
  </si>
  <si>
    <t>ratio-vol</t>
    <phoneticPr fontId="1"/>
  </si>
  <si>
    <t>ratio-mass</t>
    <phoneticPr fontId="1"/>
  </si>
  <si>
    <t>Sum</t>
    <phoneticPr fontId="1"/>
  </si>
  <si>
    <t>Formaldehyde gas concentration</t>
    <phoneticPr fontId="1"/>
  </si>
  <si>
    <t>Neutralization by Ammonia</t>
    <phoneticPr fontId="1"/>
  </si>
  <si>
    <t>amount</t>
    <phoneticPr fontId="1"/>
  </si>
  <si>
    <t>[mol]</t>
    <phoneticPr fontId="1"/>
  </si>
  <si>
    <t>Temperature</t>
    <phoneticPr fontId="1"/>
  </si>
  <si>
    <t>[degC]</t>
    <phoneticPr fontId="1"/>
  </si>
  <si>
    <t>Absolute humidity by Temperature and Relative humidty</t>
    <phoneticPr fontId="1"/>
  </si>
  <si>
    <t>Rel.Humidity</t>
    <phoneticPr fontId="1"/>
  </si>
  <si>
    <t>Ab.Humidity</t>
    <phoneticPr fontId="1"/>
  </si>
  <si>
    <t>[kg/kg']</t>
    <phoneticPr fontId="1"/>
  </si>
  <si>
    <t>[g/kg']</t>
    <phoneticPr fontId="1"/>
  </si>
  <si>
    <t>[g/m3']</t>
    <phoneticPr fontId="1"/>
  </si>
  <si>
    <t>Hexamethylenetetramine or  Hexamine</t>
    <phoneticPr fontId="1"/>
  </si>
  <si>
    <t>Note</t>
    <phoneticPr fontId="1"/>
  </si>
  <si>
    <t>Absolute Humidity was calculated by 'ix_20200831_E.xlsm (http://s-mech.com/tool/ix/ix_20200831_E.xlsm)'.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</si>
</sst>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D732-95F3-45C5-A09A-ED0C103B58F7}">
  <dimension ref="A1:M20"/>
  <sheetViews>
    <sheetView tabSelected="1" workbookViewId="0">
      <selection activeCell="A2" sqref="A2"/>
    </sheetView>
  </sheetViews>
  <sheetFormatPr defaultRowHeight="14.25" x14ac:dyDescent="0.4"/>
  <cols>
    <col min="1" max="1" width="5.625" style="1" customWidth="1"/>
    <col min="2" max="14" width="10.625" style="1" customWidth="1"/>
    <col min="15" max="16384" width="9" style="1"/>
  </cols>
  <sheetData>
    <row r="1" spans="1:13" x14ac:dyDescent="0.4">
      <c r="A1" s="14" t="s">
        <v>32</v>
      </c>
    </row>
    <row r="3" spans="1:13" s="2" customFormat="1" x14ac:dyDescent="0.4">
      <c r="D3" s="2" t="s">
        <v>13</v>
      </c>
      <c r="E3" s="2" t="s">
        <v>29</v>
      </c>
      <c r="F3" s="2" t="s">
        <v>14</v>
      </c>
      <c r="G3" s="2" t="s">
        <v>30</v>
      </c>
      <c r="H3" s="2" t="s">
        <v>30</v>
      </c>
      <c r="I3" s="2" t="s">
        <v>30</v>
      </c>
    </row>
    <row r="4" spans="1:13" s="2" customFormat="1" x14ac:dyDescent="0.4">
      <c r="D4" s="2" t="s">
        <v>12</v>
      </c>
      <c r="E4" s="2" t="s">
        <v>25</v>
      </c>
      <c r="F4" s="2" t="s">
        <v>15</v>
      </c>
      <c r="G4" s="2" t="s">
        <v>24</v>
      </c>
      <c r="H4" s="2" t="s">
        <v>18</v>
      </c>
      <c r="I4" s="2" t="s">
        <v>23</v>
      </c>
    </row>
    <row r="5" spans="1:13" s="2" customFormat="1" x14ac:dyDescent="0.4">
      <c r="B5" s="2" t="s">
        <v>19</v>
      </c>
      <c r="C5" s="2" t="s">
        <v>2</v>
      </c>
      <c r="D5" s="2">
        <f>14*2</f>
        <v>28</v>
      </c>
      <c r="E5" s="4">
        <v>78</v>
      </c>
      <c r="G5" s="3">
        <f>D5*E5/(D$8*E$8)</f>
        <v>0.75414364640883991</v>
      </c>
      <c r="H5" s="3">
        <f>ROUND(G5*100,1)</f>
        <v>75.400000000000006</v>
      </c>
      <c r="I5" s="3">
        <f>ROUND(G5*1000000,0)</f>
        <v>754144</v>
      </c>
    </row>
    <row r="6" spans="1:13" s="2" customFormat="1" x14ac:dyDescent="0.4">
      <c r="B6" s="2" t="s">
        <v>20</v>
      </c>
      <c r="C6" s="2" t="s">
        <v>3</v>
      </c>
      <c r="D6" s="2">
        <f>16*2</f>
        <v>32</v>
      </c>
      <c r="E6" s="4">
        <v>21</v>
      </c>
      <c r="G6" s="3">
        <f>D6*E6/(D$8*E$8)</f>
        <v>0.23204419889502767</v>
      </c>
      <c r="H6" s="3">
        <f>ROUND(G6*100,1)</f>
        <v>23.2</v>
      </c>
      <c r="I6" s="3">
        <f>ROUND(G6*1000000,0)</f>
        <v>232044</v>
      </c>
    </row>
    <row r="7" spans="1:13" s="2" customFormat="1" x14ac:dyDescent="0.4">
      <c r="B7" s="2" t="s">
        <v>26</v>
      </c>
      <c r="C7" s="2" t="s">
        <v>27</v>
      </c>
      <c r="D7" s="2">
        <v>40</v>
      </c>
      <c r="E7" s="4">
        <v>1</v>
      </c>
      <c r="G7" s="3">
        <f>D7*E7/(D$8*E$8)</f>
        <v>1.38121546961326E-2</v>
      </c>
      <c r="H7" s="3">
        <f>ROUND(G7*100,1)</f>
        <v>1.4</v>
      </c>
      <c r="I7" s="3">
        <f>ROUND(G7*1000000,0)</f>
        <v>13812</v>
      </c>
    </row>
    <row r="8" spans="1:13" s="2" customFormat="1" x14ac:dyDescent="0.4">
      <c r="B8" s="2" t="s">
        <v>4</v>
      </c>
      <c r="C8" s="2" t="s">
        <v>21</v>
      </c>
      <c r="D8" s="3">
        <f>D5*(E5/100)+D6*(E6/100)+D7*(E7/100)</f>
        <v>28.959999999999997</v>
      </c>
      <c r="E8" s="3">
        <f>SUM(E5:E7)</f>
        <v>100</v>
      </c>
      <c r="F8" s="4">
        <v>22.4</v>
      </c>
      <c r="G8" s="3">
        <f>SUM(G5:G7)</f>
        <v>1.0000000000000002</v>
      </c>
      <c r="H8" s="3">
        <f>SUM(H5:H7)</f>
        <v>100.00000000000001</v>
      </c>
      <c r="I8" s="3">
        <f>SUM(I5:I7)</f>
        <v>1000000</v>
      </c>
    </row>
    <row r="10" spans="1:13" s="2" customFormat="1" x14ac:dyDescent="0.4">
      <c r="D10" s="2" t="s">
        <v>13</v>
      </c>
      <c r="E10" s="2" t="s">
        <v>14</v>
      </c>
      <c r="F10" s="2" t="s">
        <v>28</v>
      </c>
      <c r="G10" s="2" t="s">
        <v>13</v>
      </c>
      <c r="H10" s="2" t="s">
        <v>30</v>
      </c>
      <c r="I10" s="2" t="s">
        <v>30</v>
      </c>
      <c r="J10" s="2" t="s">
        <v>30</v>
      </c>
      <c r="K10" s="2" t="s">
        <v>29</v>
      </c>
      <c r="L10" s="2" t="s">
        <v>29</v>
      </c>
      <c r="M10" s="2" t="s">
        <v>29</v>
      </c>
    </row>
    <row r="11" spans="1:13" s="2" customFormat="1" x14ac:dyDescent="0.4">
      <c r="D11" s="2" t="s">
        <v>12</v>
      </c>
      <c r="E11" s="2" t="s">
        <v>15</v>
      </c>
      <c r="F11" s="2" t="s">
        <v>17</v>
      </c>
      <c r="G11" s="2" t="s">
        <v>16</v>
      </c>
      <c r="H11" s="2" t="s">
        <v>24</v>
      </c>
      <c r="I11" s="2" t="s">
        <v>18</v>
      </c>
      <c r="J11" s="2" t="s">
        <v>23</v>
      </c>
      <c r="K11" s="2" t="s">
        <v>24</v>
      </c>
      <c r="L11" s="2" t="s">
        <v>18</v>
      </c>
      <c r="M11" s="2" t="s">
        <v>23</v>
      </c>
    </row>
    <row r="12" spans="1:13" s="2" customFormat="1" x14ac:dyDescent="0.4">
      <c r="B12" s="2" t="s">
        <v>8</v>
      </c>
      <c r="C12" s="2" t="s">
        <v>0</v>
      </c>
      <c r="D12" s="4">
        <f>1+12+1+16</f>
        <v>30</v>
      </c>
      <c r="E12" s="4">
        <v>22.4</v>
      </c>
      <c r="F12" s="3">
        <f>E12*(G12/D12)</f>
        <v>7.4666666666666659</v>
      </c>
      <c r="G12" s="4">
        <v>10</v>
      </c>
      <c r="H12" s="3">
        <f>G12/G14</f>
        <v>7.6754385964912276E-3</v>
      </c>
      <c r="I12" s="3">
        <f>H12*100</f>
        <v>0.76754385964912275</v>
      </c>
      <c r="J12" s="3">
        <f>H12*1000000</f>
        <v>7675.4385964912281</v>
      </c>
      <c r="K12" s="3">
        <f>F12/F14</f>
        <v>7.4113287453679184E-3</v>
      </c>
      <c r="L12" s="3">
        <f>K12*100</f>
        <v>0.74113287453679189</v>
      </c>
      <c r="M12" s="3">
        <f>K12*1000000</f>
        <v>7411.3287453679186</v>
      </c>
    </row>
    <row r="13" spans="1:13" s="2" customFormat="1" x14ac:dyDescent="0.4">
      <c r="B13" s="2" t="s">
        <v>4</v>
      </c>
      <c r="C13" s="2" t="s">
        <v>21</v>
      </c>
      <c r="D13" s="3">
        <f>D8</f>
        <v>28.959999999999997</v>
      </c>
      <c r="E13" s="4">
        <v>22.4</v>
      </c>
      <c r="F13" s="4">
        <v>1000</v>
      </c>
      <c r="G13" s="3">
        <f>D13*(F13/E13)</f>
        <v>1292.8571428571429</v>
      </c>
      <c r="H13" s="3">
        <f>G13/G14</f>
        <v>0.99232456140350878</v>
      </c>
      <c r="I13" s="3">
        <f>H13*100</f>
        <v>99.232456140350877</v>
      </c>
      <c r="J13" s="3">
        <f>H13*1000000</f>
        <v>992324.56140350876</v>
      </c>
      <c r="K13" s="3">
        <f>F13/F14</f>
        <v>0.99258867125463202</v>
      </c>
      <c r="L13" s="3">
        <f>K13*100</f>
        <v>99.258867125463198</v>
      </c>
      <c r="M13" s="3">
        <f>K13*1000000</f>
        <v>992588.67125463206</v>
      </c>
    </row>
    <row r="14" spans="1:13" s="2" customFormat="1" x14ac:dyDescent="0.4">
      <c r="B14" s="1" t="s">
        <v>31</v>
      </c>
      <c r="C14" s="1"/>
      <c r="D14" s="1"/>
      <c r="F14" s="3">
        <f t="shared" ref="F14:M14" si="0">SUM(F12:F13)</f>
        <v>1007.4666666666667</v>
      </c>
      <c r="G14" s="3">
        <f t="shared" si="0"/>
        <v>1302.8571428571429</v>
      </c>
      <c r="H14" s="3">
        <f t="shared" si="0"/>
        <v>1</v>
      </c>
      <c r="I14" s="3">
        <f t="shared" si="0"/>
        <v>100</v>
      </c>
      <c r="J14" s="3">
        <f t="shared" si="0"/>
        <v>1000000</v>
      </c>
      <c r="K14" s="3">
        <f t="shared" si="0"/>
        <v>0.99999999999999989</v>
      </c>
      <c r="L14" s="3">
        <f t="shared" si="0"/>
        <v>99.999999999999986</v>
      </c>
      <c r="M14" s="3">
        <f t="shared" si="0"/>
        <v>1000000</v>
      </c>
    </row>
    <row r="16" spans="1:13" s="2" customFormat="1" x14ac:dyDescent="0.4">
      <c r="D16" s="2" t="s">
        <v>13</v>
      </c>
      <c r="E16" s="2" t="s">
        <v>14</v>
      </c>
      <c r="F16" s="2" t="s">
        <v>28</v>
      </c>
      <c r="G16" s="2" t="s">
        <v>13</v>
      </c>
      <c r="H16" s="2" t="s">
        <v>30</v>
      </c>
      <c r="I16" s="2" t="s">
        <v>30</v>
      </c>
      <c r="J16" s="2" t="s">
        <v>30</v>
      </c>
      <c r="K16" s="2" t="s">
        <v>29</v>
      </c>
      <c r="L16" s="2" t="s">
        <v>29</v>
      </c>
      <c r="M16" s="2" t="s">
        <v>29</v>
      </c>
    </row>
    <row r="17" spans="2:13" s="2" customFormat="1" x14ac:dyDescent="0.4">
      <c r="D17" s="2" t="s">
        <v>12</v>
      </c>
      <c r="E17" s="2" t="s">
        <v>15</v>
      </c>
      <c r="F17" s="2" t="s">
        <v>17</v>
      </c>
      <c r="G17" s="2" t="s">
        <v>16</v>
      </c>
      <c r="H17" s="2" t="s">
        <v>24</v>
      </c>
      <c r="I17" s="2" t="s">
        <v>18</v>
      </c>
      <c r="J17" s="2" t="s">
        <v>23</v>
      </c>
      <c r="K17" s="2" t="s">
        <v>24</v>
      </c>
      <c r="L17" s="2" t="s">
        <v>18</v>
      </c>
      <c r="M17" s="2" t="s">
        <v>23</v>
      </c>
    </row>
    <row r="18" spans="2:13" s="2" customFormat="1" x14ac:dyDescent="0.4">
      <c r="B18" s="2" t="s">
        <v>8</v>
      </c>
      <c r="C18" s="2" t="s">
        <v>0</v>
      </c>
      <c r="D18" s="4">
        <f>1+12+1+16</f>
        <v>30</v>
      </c>
      <c r="E18" s="4">
        <v>22.4</v>
      </c>
      <c r="F18" s="3">
        <f>E18*(G18/D18)</f>
        <v>0.74666666666666659</v>
      </c>
      <c r="G18" s="4">
        <v>1</v>
      </c>
      <c r="H18" s="3">
        <f>G18/G20</f>
        <v>7.7288285304184605E-4</v>
      </c>
      <c r="I18" s="3">
        <f>H18*100</f>
        <v>7.7288285304184606E-2</v>
      </c>
      <c r="J18" s="3">
        <f>H18*1000000</f>
        <v>772.88285304184603</v>
      </c>
      <c r="K18" s="3">
        <f>F18/F20</f>
        <v>7.4610957151993176E-4</v>
      </c>
      <c r="L18" s="3">
        <f>K18*100</f>
        <v>7.4610957151993174E-2</v>
      </c>
      <c r="M18" s="3">
        <f>K18*1000000</f>
        <v>746.10957151993171</v>
      </c>
    </row>
    <row r="19" spans="2:13" s="2" customFormat="1" x14ac:dyDescent="0.4">
      <c r="B19" s="2" t="s">
        <v>4</v>
      </c>
      <c r="C19" s="2" t="s">
        <v>21</v>
      </c>
      <c r="D19" s="3">
        <f>D13</f>
        <v>28.959999999999997</v>
      </c>
      <c r="E19" s="4">
        <v>22.4</v>
      </c>
      <c r="F19" s="4">
        <v>1000</v>
      </c>
      <c r="G19" s="3">
        <f>D19*(F19/E19)</f>
        <v>1292.8571428571429</v>
      </c>
      <c r="H19" s="3">
        <f>G19/G20</f>
        <v>0.99922711714695811</v>
      </c>
      <c r="I19" s="3">
        <f>H19*100</f>
        <v>99.922711714695808</v>
      </c>
      <c r="J19" s="3">
        <f>H19*1000000</f>
        <v>999227.11714695813</v>
      </c>
      <c r="K19" s="3">
        <f>F19/F20</f>
        <v>0.99925389042848012</v>
      </c>
      <c r="L19" s="3">
        <f>K19*100</f>
        <v>99.92538904284801</v>
      </c>
      <c r="M19" s="3">
        <f>K19*1000000</f>
        <v>999253.89042848011</v>
      </c>
    </row>
    <row r="20" spans="2:13" s="2" customFormat="1" x14ac:dyDescent="0.4">
      <c r="B20" s="1" t="s">
        <v>31</v>
      </c>
      <c r="C20" s="1"/>
      <c r="D20" s="1"/>
      <c r="F20" s="3">
        <f t="shared" ref="F20:M20" si="1">SUM(F18:F19)</f>
        <v>1000.7466666666667</v>
      </c>
      <c r="G20" s="3">
        <f t="shared" si="1"/>
        <v>1293.8571428571429</v>
      </c>
      <c r="H20" s="3">
        <f t="shared" si="1"/>
        <v>1</v>
      </c>
      <c r="I20" s="3">
        <f t="shared" si="1"/>
        <v>99.999999999999986</v>
      </c>
      <c r="J20" s="3">
        <f t="shared" si="1"/>
        <v>1000000</v>
      </c>
      <c r="K20" s="3">
        <f t="shared" si="1"/>
        <v>1</v>
      </c>
      <c r="L20" s="3">
        <f t="shared" si="1"/>
        <v>100</v>
      </c>
      <c r="M20" s="3">
        <f t="shared" si="1"/>
        <v>1000000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66509-CD44-4CCA-AD63-20D8597ABD26}">
  <dimension ref="A1:F14"/>
  <sheetViews>
    <sheetView workbookViewId="0">
      <selection activeCell="A2" sqref="A2"/>
    </sheetView>
  </sheetViews>
  <sheetFormatPr defaultRowHeight="14.25" x14ac:dyDescent="0.4"/>
  <cols>
    <col min="1" max="1" width="5.625" style="1" customWidth="1"/>
    <col min="2" max="13" width="10.625" style="1" customWidth="1"/>
    <col min="14" max="16384" width="9" style="1"/>
  </cols>
  <sheetData>
    <row r="1" spans="1:6" x14ac:dyDescent="0.4">
      <c r="A1" s="14" t="s">
        <v>33</v>
      </c>
    </row>
    <row r="3" spans="1:6" x14ac:dyDescent="0.4">
      <c r="B3" s="1" t="s">
        <v>11</v>
      </c>
    </row>
    <row r="4" spans="1:6" x14ac:dyDescent="0.4">
      <c r="B4" s="1" t="s">
        <v>5</v>
      </c>
    </row>
    <row r="5" spans="1:6" x14ac:dyDescent="0.4">
      <c r="B5" s="1" t="s">
        <v>44</v>
      </c>
    </row>
    <row r="7" spans="1:6" s="2" customFormat="1" x14ac:dyDescent="0.4">
      <c r="D7" s="2" t="s">
        <v>13</v>
      </c>
      <c r="E7" s="2" t="s">
        <v>34</v>
      </c>
      <c r="F7" s="2" t="s">
        <v>13</v>
      </c>
    </row>
    <row r="8" spans="1:6" s="2" customFormat="1" x14ac:dyDescent="0.4">
      <c r="D8" s="2" t="s">
        <v>12</v>
      </c>
      <c r="E8" s="2" t="s">
        <v>35</v>
      </c>
      <c r="F8" s="2" t="s">
        <v>16</v>
      </c>
    </row>
    <row r="9" spans="1:6" s="2" customFormat="1" x14ac:dyDescent="0.4">
      <c r="B9" s="2" t="s">
        <v>8</v>
      </c>
      <c r="C9" s="2" t="s">
        <v>0</v>
      </c>
      <c r="D9" s="4">
        <f>1+12+1+16</f>
        <v>30</v>
      </c>
      <c r="E9" s="4">
        <v>6</v>
      </c>
      <c r="F9" s="3">
        <f>D9*E9</f>
        <v>180</v>
      </c>
    </row>
    <row r="10" spans="1:6" s="2" customFormat="1" x14ac:dyDescent="0.4">
      <c r="B10" s="2" t="s">
        <v>9</v>
      </c>
      <c r="C10" s="2" t="s">
        <v>1</v>
      </c>
      <c r="D10" s="4">
        <f>14+1*3</f>
        <v>17</v>
      </c>
      <c r="E10" s="4">
        <v>4</v>
      </c>
      <c r="F10" s="3">
        <f t="shared" ref="F10:F13" si="0">D10*E10</f>
        <v>68</v>
      </c>
    </row>
    <row r="11" spans="1:6" s="2" customFormat="1" x14ac:dyDescent="0.4">
      <c r="B11" s="2" t="s">
        <v>31</v>
      </c>
      <c r="F11" s="3">
        <f>SUM(F9:F10)</f>
        <v>248</v>
      </c>
    </row>
    <row r="12" spans="1:6" s="2" customFormat="1" x14ac:dyDescent="0.4">
      <c r="B12" s="2" t="s">
        <v>10</v>
      </c>
      <c r="C12" s="2" t="s">
        <v>7</v>
      </c>
      <c r="D12" s="4">
        <f>12*6+1*12+14*4</f>
        <v>140</v>
      </c>
      <c r="E12" s="4">
        <v>1</v>
      </c>
      <c r="F12" s="3">
        <f t="shared" si="0"/>
        <v>140</v>
      </c>
    </row>
    <row r="13" spans="1:6" s="2" customFormat="1" x14ac:dyDescent="0.4">
      <c r="B13" s="2" t="s">
        <v>22</v>
      </c>
      <c r="C13" s="2" t="s">
        <v>6</v>
      </c>
      <c r="D13" s="4">
        <f>1*2+16</f>
        <v>18</v>
      </c>
      <c r="E13" s="4">
        <v>6</v>
      </c>
      <c r="F13" s="3">
        <f t="shared" si="0"/>
        <v>108</v>
      </c>
    </row>
    <row r="14" spans="1:6" s="2" customFormat="1" x14ac:dyDescent="0.4">
      <c r="B14" s="2" t="s">
        <v>31</v>
      </c>
      <c r="F14" s="3">
        <f>SUM(F12:F13)</f>
        <v>248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2DD1-9A27-4401-A502-6F81D47BAF2B}">
  <dimension ref="A1:N33"/>
  <sheetViews>
    <sheetView workbookViewId="0">
      <selection activeCell="K23" sqref="K23"/>
    </sheetView>
  </sheetViews>
  <sheetFormatPr defaultRowHeight="14.25" x14ac:dyDescent="0.4"/>
  <cols>
    <col min="1" max="1" width="5.625" style="1" customWidth="1"/>
    <col min="2" max="2" width="10.625" style="1" customWidth="1"/>
    <col min="3" max="15" width="8.625" style="1" customWidth="1"/>
    <col min="16" max="18" width="10.625" style="1" customWidth="1"/>
    <col min="19" max="16384" width="9" style="1"/>
  </cols>
  <sheetData>
    <row r="1" spans="1:14" x14ac:dyDescent="0.4">
      <c r="A1" s="14" t="s">
        <v>38</v>
      </c>
    </row>
    <row r="3" spans="1:14" s="2" customFormat="1" x14ac:dyDescent="0.4">
      <c r="B3" s="2" t="s">
        <v>40</v>
      </c>
      <c r="D3" s="2" t="s">
        <v>39</v>
      </c>
      <c r="E3" s="2" t="s">
        <v>25</v>
      </c>
    </row>
    <row r="4" spans="1:14" s="2" customFormat="1" x14ac:dyDescent="0.4">
      <c r="B4" s="2" t="s">
        <v>41</v>
      </c>
      <c r="D4" s="2">
        <v>0</v>
      </c>
      <c r="E4" s="2">
        <v>10</v>
      </c>
      <c r="F4" s="2">
        <v>20</v>
      </c>
      <c r="G4" s="2">
        <v>30</v>
      </c>
      <c r="H4" s="2">
        <v>40</v>
      </c>
      <c r="I4" s="2">
        <v>50</v>
      </c>
      <c r="J4" s="2">
        <v>60</v>
      </c>
      <c r="K4" s="2">
        <v>70</v>
      </c>
      <c r="L4" s="2">
        <v>80</v>
      </c>
      <c r="M4" s="2">
        <v>90</v>
      </c>
      <c r="N4" s="2">
        <v>100</v>
      </c>
    </row>
    <row r="5" spans="1:14" s="2" customFormat="1" x14ac:dyDescent="0.4">
      <c r="B5" s="2" t="s">
        <v>36</v>
      </c>
      <c r="C5" s="2">
        <v>10</v>
      </c>
      <c r="D5" s="4">
        <v>0</v>
      </c>
      <c r="E5" s="4">
        <v>8.0000000000000004E-4</v>
      </c>
      <c r="F5" s="4">
        <v>1.5E-3</v>
      </c>
      <c r="G5" s="4">
        <v>2.3E-3</v>
      </c>
      <c r="H5" s="4">
        <v>3.0000000000000001E-3</v>
      </c>
      <c r="I5" s="4">
        <v>3.8E-3</v>
      </c>
      <c r="J5" s="4">
        <v>4.5999999999999999E-3</v>
      </c>
      <c r="K5" s="4">
        <v>5.3E-3</v>
      </c>
      <c r="L5" s="4">
        <v>6.1000000000000004E-3</v>
      </c>
      <c r="M5" s="4">
        <v>6.8999999999999999E-3</v>
      </c>
      <c r="N5" s="4">
        <v>7.6E-3</v>
      </c>
    </row>
    <row r="6" spans="1:14" s="2" customFormat="1" x14ac:dyDescent="0.4">
      <c r="B6" s="2" t="s">
        <v>37</v>
      </c>
      <c r="C6" s="2">
        <v>15</v>
      </c>
      <c r="D6" s="4">
        <v>0</v>
      </c>
      <c r="E6" s="4">
        <v>1E-3</v>
      </c>
      <c r="F6" s="4">
        <v>2.0999999999999999E-3</v>
      </c>
      <c r="G6" s="4">
        <v>3.2000000000000002E-3</v>
      </c>
      <c r="H6" s="4">
        <v>4.1999999999999997E-3</v>
      </c>
      <c r="I6" s="4">
        <v>5.3E-3</v>
      </c>
      <c r="J6" s="4">
        <v>6.3E-3</v>
      </c>
      <c r="K6" s="4">
        <v>7.4000000000000003E-3</v>
      </c>
      <c r="L6" s="4">
        <v>8.5000000000000006E-3</v>
      </c>
      <c r="M6" s="4">
        <v>9.5999999999999992E-3</v>
      </c>
      <c r="N6" s="4">
        <v>1.06E-2</v>
      </c>
    </row>
    <row r="7" spans="1:14" s="2" customFormat="1" x14ac:dyDescent="0.4">
      <c r="C7" s="2">
        <v>20</v>
      </c>
      <c r="D7" s="4">
        <v>0</v>
      </c>
      <c r="E7" s="4">
        <v>1.4E-3</v>
      </c>
      <c r="F7" s="4">
        <v>2.8999999999999998E-3</v>
      </c>
      <c r="G7" s="4">
        <v>4.3E-3</v>
      </c>
      <c r="H7" s="4">
        <v>5.7999999999999996E-3</v>
      </c>
      <c r="I7" s="16">
        <v>7.3000000000000001E-3</v>
      </c>
      <c r="J7" s="17">
        <v>8.6999999999999994E-3</v>
      </c>
      <c r="K7" s="18">
        <v>1.0200000000000001E-2</v>
      </c>
      <c r="L7" s="4">
        <v>1.17E-2</v>
      </c>
      <c r="M7" s="4">
        <v>1.32E-2</v>
      </c>
      <c r="N7" s="4">
        <v>1.47E-2</v>
      </c>
    </row>
    <row r="8" spans="1:14" s="2" customFormat="1" x14ac:dyDescent="0.4">
      <c r="C8" s="2">
        <v>25</v>
      </c>
      <c r="D8" s="4">
        <v>0</v>
      </c>
      <c r="E8" s="4">
        <v>2E-3</v>
      </c>
      <c r="F8" s="4">
        <v>3.8999999999999998E-3</v>
      </c>
      <c r="G8" s="4">
        <v>5.8999999999999999E-3</v>
      </c>
      <c r="H8" s="4">
        <v>7.9000000000000008E-3</v>
      </c>
      <c r="I8" s="19">
        <v>9.9000000000000008E-3</v>
      </c>
      <c r="J8" s="20">
        <v>1.1900000000000001E-2</v>
      </c>
      <c r="K8" s="21">
        <v>1.3899999999999999E-2</v>
      </c>
      <c r="L8" s="4">
        <v>1.6E-2</v>
      </c>
      <c r="M8" s="4">
        <v>1.7999999999999999E-2</v>
      </c>
      <c r="N8" s="4">
        <v>2.01E-2</v>
      </c>
    </row>
    <row r="9" spans="1:14" s="2" customFormat="1" x14ac:dyDescent="0.4">
      <c r="C9" s="2">
        <v>30</v>
      </c>
      <c r="D9" s="4">
        <v>0</v>
      </c>
      <c r="E9" s="4">
        <v>2.5999999999999999E-3</v>
      </c>
      <c r="F9" s="4">
        <v>5.3E-3</v>
      </c>
      <c r="G9" s="4">
        <v>7.9000000000000008E-3</v>
      </c>
      <c r="H9" s="4">
        <v>1.06E-2</v>
      </c>
      <c r="I9" s="22">
        <v>1.3299999999999999E-2</v>
      </c>
      <c r="J9" s="23">
        <v>1.6E-2</v>
      </c>
      <c r="K9" s="24">
        <v>1.8800000000000001E-2</v>
      </c>
      <c r="L9" s="4">
        <v>2.1600000000000001E-2</v>
      </c>
      <c r="M9" s="4">
        <v>2.4400000000000002E-2</v>
      </c>
      <c r="N9" s="4">
        <v>2.7199999999999998E-2</v>
      </c>
    </row>
    <row r="10" spans="1:14" s="2" customFormat="1" x14ac:dyDescent="0.4">
      <c r="C10" s="2">
        <v>35</v>
      </c>
      <c r="D10" s="4">
        <v>0</v>
      </c>
      <c r="E10" s="4">
        <v>3.5000000000000001E-3</v>
      </c>
      <c r="F10" s="4">
        <v>7.0000000000000001E-3</v>
      </c>
      <c r="G10" s="4">
        <v>1.0500000000000001E-2</v>
      </c>
      <c r="H10" s="4">
        <v>1.41E-2</v>
      </c>
      <c r="I10" s="4">
        <v>1.78E-2</v>
      </c>
      <c r="J10" s="4">
        <v>2.1399999999999999E-2</v>
      </c>
      <c r="K10" s="4">
        <v>2.52E-2</v>
      </c>
      <c r="L10" s="4">
        <v>2.8899999999999999E-2</v>
      </c>
      <c r="M10" s="4">
        <v>3.27E-2</v>
      </c>
      <c r="N10" s="4">
        <v>3.6600000000000001E-2</v>
      </c>
    </row>
    <row r="11" spans="1:14" s="2" customFormat="1" x14ac:dyDescent="0.4">
      <c r="B11" s="2" t="s">
        <v>45</v>
      </c>
      <c r="C11" s="1" t="s">
        <v>46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3" spans="1:14" s="2" customFormat="1" x14ac:dyDescent="0.4">
      <c r="B13" s="2" t="s">
        <v>40</v>
      </c>
      <c r="D13" s="2" t="s">
        <v>39</v>
      </c>
      <c r="E13" s="2" t="s">
        <v>25</v>
      </c>
    </row>
    <row r="14" spans="1:14" s="2" customFormat="1" x14ac:dyDescent="0.4">
      <c r="B14" s="2" t="s">
        <v>42</v>
      </c>
      <c r="D14" s="2">
        <v>0</v>
      </c>
      <c r="E14" s="2">
        <v>10</v>
      </c>
      <c r="F14" s="2">
        <v>20</v>
      </c>
      <c r="G14" s="2">
        <v>30</v>
      </c>
      <c r="H14" s="2">
        <v>40</v>
      </c>
      <c r="I14" s="2">
        <v>50</v>
      </c>
      <c r="J14" s="2">
        <v>60</v>
      </c>
      <c r="K14" s="2">
        <v>70</v>
      </c>
      <c r="L14" s="2">
        <v>80</v>
      </c>
      <c r="M14" s="2">
        <v>90</v>
      </c>
      <c r="N14" s="2">
        <v>100</v>
      </c>
    </row>
    <row r="15" spans="1:14" s="2" customFormat="1" x14ac:dyDescent="0.4">
      <c r="B15" s="2" t="s">
        <v>36</v>
      </c>
      <c r="C15" s="2">
        <v>10</v>
      </c>
      <c r="D15" s="3">
        <f t="shared" ref="D15:D20" si="0">D5*1000</f>
        <v>0</v>
      </c>
      <c r="E15" s="3">
        <f t="shared" ref="E15:N15" si="1">E5*1000</f>
        <v>0.8</v>
      </c>
      <c r="F15" s="3">
        <f t="shared" si="1"/>
        <v>1.5</v>
      </c>
      <c r="G15" s="3">
        <f t="shared" si="1"/>
        <v>2.2999999999999998</v>
      </c>
      <c r="H15" s="3">
        <f t="shared" si="1"/>
        <v>3</v>
      </c>
      <c r="I15" s="3">
        <f t="shared" si="1"/>
        <v>3.8</v>
      </c>
      <c r="J15" s="3">
        <f t="shared" si="1"/>
        <v>4.5999999999999996</v>
      </c>
      <c r="K15" s="3">
        <f t="shared" si="1"/>
        <v>5.3</v>
      </c>
      <c r="L15" s="3">
        <f t="shared" si="1"/>
        <v>6.1000000000000005</v>
      </c>
      <c r="M15" s="3">
        <f t="shared" si="1"/>
        <v>6.8999999999999995</v>
      </c>
      <c r="N15" s="3">
        <f t="shared" si="1"/>
        <v>7.6</v>
      </c>
    </row>
    <row r="16" spans="1:14" s="2" customFormat="1" x14ac:dyDescent="0.4">
      <c r="B16" s="2" t="s">
        <v>37</v>
      </c>
      <c r="C16" s="2">
        <v>15</v>
      </c>
      <c r="D16" s="3">
        <f t="shared" si="0"/>
        <v>0</v>
      </c>
      <c r="E16" s="3">
        <f t="shared" ref="E16:N16" si="2">E6*1000</f>
        <v>1</v>
      </c>
      <c r="F16" s="3">
        <f t="shared" si="2"/>
        <v>2.1</v>
      </c>
      <c r="G16" s="3">
        <f t="shared" si="2"/>
        <v>3.2</v>
      </c>
      <c r="H16" s="3">
        <f t="shared" si="2"/>
        <v>4.2</v>
      </c>
      <c r="I16" s="3">
        <f t="shared" si="2"/>
        <v>5.3</v>
      </c>
      <c r="J16" s="3">
        <f t="shared" si="2"/>
        <v>6.3</v>
      </c>
      <c r="K16" s="3">
        <f t="shared" si="2"/>
        <v>7.4</v>
      </c>
      <c r="L16" s="3">
        <f t="shared" si="2"/>
        <v>8.5</v>
      </c>
      <c r="M16" s="3">
        <f t="shared" si="2"/>
        <v>9.6</v>
      </c>
      <c r="N16" s="3">
        <f t="shared" si="2"/>
        <v>10.6</v>
      </c>
    </row>
    <row r="17" spans="2:14" s="2" customFormat="1" x14ac:dyDescent="0.4">
      <c r="C17" s="2">
        <v>20</v>
      </c>
      <c r="D17" s="3">
        <f t="shared" si="0"/>
        <v>0</v>
      </c>
      <c r="E17" s="3">
        <f t="shared" ref="E17:N17" si="3">E7*1000</f>
        <v>1.4</v>
      </c>
      <c r="F17" s="3">
        <f t="shared" si="3"/>
        <v>2.9</v>
      </c>
      <c r="G17" s="3">
        <f t="shared" si="3"/>
        <v>4.3</v>
      </c>
      <c r="H17" s="3">
        <f t="shared" si="3"/>
        <v>5.8</v>
      </c>
      <c r="I17" s="5">
        <f t="shared" si="3"/>
        <v>7.3</v>
      </c>
      <c r="J17" s="6">
        <f t="shared" si="3"/>
        <v>8.6999999999999993</v>
      </c>
      <c r="K17" s="7">
        <f t="shared" si="3"/>
        <v>10.200000000000001</v>
      </c>
      <c r="L17" s="3">
        <f t="shared" si="3"/>
        <v>11.700000000000001</v>
      </c>
      <c r="M17" s="3">
        <f t="shared" si="3"/>
        <v>13.2</v>
      </c>
      <c r="N17" s="3">
        <f t="shared" si="3"/>
        <v>14.7</v>
      </c>
    </row>
    <row r="18" spans="2:14" s="2" customFormat="1" x14ac:dyDescent="0.4">
      <c r="C18" s="2">
        <v>25</v>
      </c>
      <c r="D18" s="3">
        <f t="shared" si="0"/>
        <v>0</v>
      </c>
      <c r="E18" s="3">
        <f t="shared" ref="E18:N18" si="4">E8*1000</f>
        <v>2</v>
      </c>
      <c r="F18" s="3">
        <f t="shared" si="4"/>
        <v>3.9</v>
      </c>
      <c r="G18" s="3">
        <f t="shared" si="4"/>
        <v>5.8999999999999995</v>
      </c>
      <c r="H18" s="3">
        <f t="shared" si="4"/>
        <v>7.9</v>
      </c>
      <c r="I18" s="8">
        <f t="shared" si="4"/>
        <v>9.9</v>
      </c>
      <c r="J18" s="9">
        <f t="shared" si="4"/>
        <v>11.9</v>
      </c>
      <c r="K18" s="10">
        <f t="shared" si="4"/>
        <v>13.899999999999999</v>
      </c>
      <c r="L18" s="3">
        <f t="shared" si="4"/>
        <v>16</v>
      </c>
      <c r="M18" s="3">
        <f t="shared" si="4"/>
        <v>18</v>
      </c>
      <c r="N18" s="3">
        <f t="shared" si="4"/>
        <v>20.100000000000001</v>
      </c>
    </row>
    <row r="19" spans="2:14" s="2" customFormat="1" x14ac:dyDescent="0.4">
      <c r="C19" s="2">
        <v>30</v>
      </c>
      <c r="D19" s="3">
        <f t="shared" si="0"/>
        <v>0</v>
      </c>
      <c r="E19" s="3">
        <f t="shared" ref="E19:N19" si="5">E9*1000</f>
        <v>2.6</v>
      </c>
      <c r="F19" s="3">
        <f t="shared" si="5"/>
        <v>5.3</v>
      </c>
      <c r="G19" s="3">
        <f t="shared" si="5"/>
        <v>7.9</v>
      </c>
      <c r="H19" s="3">
        <f t="shared" si="5"/>
        <v>10.6</v>
      </c>
      <c r="I19" s="11">
        <f t="shared" si="5"/>
        <v>13.299999999999999</v>
      </c>
      <c r="J19" s="12">
        <f t="shared" si="5"/>
        <v>16</v>
      </c>
      <c r="K19" s="13">
        <f t="shared" si="5"/>
        <v>18.8</v>
      </c>
      <c r="L19" s="3">
        <f t="shared" si="5"/>
        <v>21.6</v>
      </c>
      <c r="M19" s="3">
        <f t="shared" si="5"/>
        <v>24.400000000000002</v>
      </c>
      <c r="N19" s="3">
        <f t="shared" si="5"/>
        <v>27.2</v>
      </c>
    </row>
    <row r="20" spans="2:14" s="2" customFormat="1" x14ac:dyDescent="0.4">
      <c r="C20" s="2">
        <v>35</v>
      </c>
      <c r="D20" s="3">
        <f t="shared" si="0"/>
        <v>0</v>
      </c>
      <c r="E20" s="3">
        <f t="shared" ref="E20:N20" si="6">E10*1000</f>
        <v>3.5</v>
      </c>
      <c r="F20" s="3">
        <f t="shared" si="6"/>
        <v>7</v>
      </c>
      <c r="G20" s="3">
        <f t="shared" si="6"/>
        <v>10.5</v>
      </c>
      <c r="H20" s="3">
        <f t="shared" si="6"/>
        <v>14.1</v>
      </c>
      <c r="I20" s="3">
        <f t="shared" si="6"/>
        <v>17.8</v>
      </c>
      <c r="J20" s="3">
        <f t="shared" si="6"/>
        <v>21.4</v>
      </c>
      <c r="K20" s="3">
        <f t="shared" si="6"/>
        <v>25.2</v>
      </c>
      <c r="L20" s="3">
        <f t="shared" si="6"/>
        <v>28.9</v>
      </c>
      <c r="M20" s="3">
        <f t="shared" si="6"/>
        <v>32.700000000000003</v>
      </c>
      <c r="N20" s="3">
        <f t="shared" si="6"/>
        <v>36.6</v>
      </c>
    </row>
    <row r="22" spans="2:14" s="2" customFormat="1" x14ac:dyDescent="0.4">
      <c r="C22" s="2" t="s">
        <v>13</v>
      </c>
      <c r="D22" s="2" t="s">
        <v>14</v>
      </c>
      <c r="E22" s="2" t="s">
        <v>13</v>
      </c>
      <c r="F22" s="2" t="s">
        <v>14</v>
      </c>
      <c r="G22" s="2" t="s">
        <v>14</v>
      </c>
      <c r="H22" s="2" t="s">
        <v>13</v>
      </c>
    </row>
    <row r="23" spans="2:14" s="2" customFormat="1" x14ac:dyDescent="0.4">
      <c r="C23" s="2" t="s">
        <v>12</v>
      </c>
      <c r="D23" s="2" t="s">
        <v>15</v>
      </c>
      <c r="E23" s="2" t="s">
        <v>16</v>
      </c>
      <c r="F23" s="2" t="s">
        <v>17</v>
      </c>
      <c r="G23" s="2" t="s">
        <v>17</v>
      </c>
      <c r="H23" s="2" t="s">
        <v>16</v>
      </c>
    </row>
    <row r="24" spans="2:14" x14ac:dyDescent="0.4">
      <c r="B24" s="2" t="s">
        <v>4</v>
      </c>
      <c r="C24" s="3">
        <f>Sheet1!D8</f>
        <v>28.959999999999997</v>
      </c>
      <c r="D24" s="3">
        <f>Sheet1!F8</f>
        <v>22.4</v>
      </c>
      <c r="E24" s="4">
        <v>1000</v>
      </c>
      <c r="F24" s="15">
        <f>D24*(E24/C24)</f>
        <v>773.48066298342542</v>
      </c>
      <c r="G24" s="4">
        <v>1000</v>
      </c>
      <c r="H24" s="3">
        <f>C24*(G24/D24)</f>
        <v>1292.8571428571429</v>
      </c>
    </row>
    <row r="26" spans="2:14" s="2" customFormat="1" x14ac:dyDescent="0.4">
      <c r="B26" s="2" t="s">
        <v>40</v>
      </c>
      <c r="D26" s="2" t="s">
        <v>39</v>
      </c>
      <c r="E26" s="2" t="s">
        <v>25</v>
      </c>
    </row>
    <row r="27" spans="2:14" s="2" customFormat="1" x14ac:dyDescent="0.4">
      <c r="B27" s="2" t="s">
        <v>43</v>
      </c>
      <c r="D27" s="2">
        <v>0</v>
      </c>
      <c r="E27" s="2">
        <v>10</v>
      </c>
      <c r="F27" s="2">
        <v>20</v>
      </c>
      <c r="G27" s="2">
        <v>30</v>
      </c>
      <c r="H27" s="2">
        <v>40</v>
      </c>
      <c r="I27" s="2">
        <v>50</v>
      </c>
      <c r="J27" s="2">
        <v>60</v>
      </c>
      <c r="K27" s="2">
        <v>70</v>
      </c>
      <c r="L27" s="2">
        <v>80</v>
      </c>
      <c r="M27" s="2">
        <v>90</v>
      </c>
      <c r="N27" s="2">
        <v>100</v>
      </c>
    </row>
    <row r="28" spans="2:14" s="2" customFormat="1" x14ac:dyDescent="0.4">
      <c r="B28" s="2" t="s">
        <v>36</v>
      </c>
      <c r="C28" s="2">
        <v>10</v>
      </c>
      <c r="D28" s="3">
        <f>ROUND(D15*($H$24/1000),1)</f>
        <v>0</v>
      </c>
      <c r="E28" s="3">
        <f t="shared" ref="E28:N28" si="7">ROUND(E15*($H$24/1000),1)</f>
        <v>1</v>
      </c>
      <c r="F28" s="3">
        <f t="shared" si="7"/>
        <v>1.9</v>
      </c>
      <c r="G28" s="3">
        <f t="shared" si="7"/>
        <v>3</v>
      </c>
      <c r="H28" s="3">
        <f t="shared" si="7"/>
        <v>3.9</v>
      </c>
      <c r="I28" s="3">
        <f t="shared" si="7"/>
        <v>4.9000000000000004</v>
      </c>
      <c r="J28" s="3">
        <f t="shared" si="7"/>
        <v>5.9</v>
      </c>
      <c r="K28" s="3">
        <f t="shared" si="7"/>
        <v>6.9</v>
      </c>
      <c r="L28" s="3">
        <f t="shared" si="7"/>
        <v>7.9</v>
      </c>
      <c r="M28" s="3">
        <f t="shared" si="7"/>
        <v>8.9</v>
      </c>
      <c r="N28" s="3">
        <f t="shared" si="7"/>
        <v>9.8000000000000007</v>
      </c>
    </row>
    <row r="29" spans="2:14" s="2" customFormat="1" x14ac:dyDescent="0.4">
      <c r="B29" s="2" t="s">
        <v>37</v>
      </c>
      <c r="C29" s="2">
        <v>15</v>
      </c>
      <c r="D29" s="3">
        <f t="shared" ref="D29:N33" si="8">ROUND(D16*($H$24/1000),1)</f>
        <v>0</v>
      </c>
      <c r="E29" s="3">
        <f t="shared" si="8"/>
        <v>1.3</v>
      </c>
      <c r="F29" s="3">
        <f t="shared" si="8"/>
        <v>2.7</v>
      </c>
      <c r="G29" s="3">
        <f t="shared" si="8"/>
        <v>4.0999999999999996</v>
      </c>
      <c r="H29" s="3">
        <f t="shared" si="8"/>
        <v>5.4</v>
      </c>
      <c r="I29" s="3">
        <f t="shared" si="8"/>
        <v>6.9</v>
      </c>
      <c r="J29" s="3">
        <f t="shared" si="8"/>
        <v>8.1</v>
      </c>
      <c r="K29" s="3">
        <f t="shared" si="8"/>
        <v>9.6</v>
      </c>
      <c r="L29" s="3">
        <f t="shared" si="8"/>
        <v>11</v>
      </c>
      <c r="M29" s="3">
        <f t="shared" si="8"/>
        <v>12.4</v>
      </c>
      <c r="N29" s="3">
        <f t="shared" si="8"/>
        <v>13.7</v>
      </c>
    </row>
    <row r="30" spans="2:14" s="2" customFormat="1" x14ac:dyDescent="0.4">
      <c r="C30" s="2">
        <v>20</v>
      </c>
      <c r="D30" s="3">
        <f t="shared" si="8"/>
        <v>0</v>
      </c>
      <c r="E30" s="3">
        <f t="shared" si="8"/>
        <v>1.8</v>
      </c>
      <c r="F30" s="3">
        <f t="shared" si="8"/>
        <v>3.7</v>
      </c>
      <c r="G30" s="3">
        <f t="shared" si="8"/>
        <v>5.6</v>
      </c>
      <c r="H30" s="3">
        <f t="shared" si="8"/>
        <v>7.5</v>
      </c>
      <c r="I30" s="5">
        <f t="shared" si="8"/>
        <v>9.4</v>
      </c>
      <c r="J30" s="6">
        <f t="shared" si="8"/>
        <v>11.2</v>
      </c>
      <c r="K30" s="7">
        <f t="shared" si="8"/>
        <v>13.2</v>
      </c>
      <c r="L30" s="3">
        <f t="shared" si="8"/>
        <v>15.1</v>
      </c>
      <c r="M30" s="3">
        <f t="shared" si="8"/>
        <v>17.100000000000001</v>
      </c>
      <c r="N30" s="3">
        <f t="shared" si="8"/>
        <v>19</v>
      </c>
    </row>
    <row r="31" spans="2:14" s="2" customFormat="1" x14ac:dyDescent="0.4">
      <c r="C31" s="2">
        <v>25</v>
      </c>
      <c r="D31" s="3">
        <f t="shared" si="8"/>
        <v>0</v>
      </c>
      <c r="E31" s="3">
        <f t="shared" si="8"/>
        <v>2.6</v>
      </c>
      <c r="F31" s="3">
        <f t="shared" si="8"/>
        <v>5</v>
      </c>
      <c r="G31" s="3">
        <f t="shared" si="8"/>
        <v>7.6</v>
      </c>
      <c r="H31" s="3">
        <f t="shared" si="8"/>
        <v>10.199999999999999</v>
      </c>
      <c r="I31" s="8">
        <f t="shared" si="8"/>
        <v>12.8</v>
      </c>
      <c r="J31" s="9">
        <f t="shared" si="8"/>
        <v>15.4</v>
      </c>
      <c r="K31" s="10">
        <f t="shared" si="8"/>
        <v>18</v>
      </c>
      <c r="L31" s="3">
        <f t="shared" si="8"/>
        <v>20.7</v>
      </c>
      <c r="M31" s="3">
        <f t="shared" si="8"/>
        <v>23.3</v>
      </c>
      <c r="N31" s="3">
        <f t="shared" si="8"/>
        <v>26</v>
      </c>
    </row>
    <row r="32" spans="2:14" s="2" customFormat="1" x14ac:dyDescent="0.4">
      <c r="C32" s="2">
        <v>30</v>
      </c>
      <c r="D32" s="3">
        <f t="shared" si="8"/>
        <v>0</v>
      </c>
      <c r="E32" s="3">
        <f t="shared" si="8"/>
        <v>3.4</v>
      </c>
      <c r="F32" s="3">
        <f t="shared" si="8"/>
        <v>6.9</v>
      </c>
      <c r="G32" s="3">
        <f t="shared" si="8"/>
        <v>10.199999999999999</v>
      </c>
      <c r="H32" s="3">
        <f t="shared" si="8"/>
        <v>13.7</v>
      </c>
      <c r="I32" s="11">
        <f t="shared" si="8"/>
        <v>17.2</v>
      </c>
      <c r="J32" s="12">
        <f t="shared" si="8"/>
        <v>20.7</v>
      </c>
      <c r="K32" s="13">
        <f t="shared" si="8"/>
        <v>24.3</v>
      </c>
      <c r="L32" s="3">
        <f t="shared" si="8"/>
        <v>27.9</v>
      </c>
      <c r="M32" s="3">
        <f t="shared" si="8"/>
        <v>31.5</v>
      </c>
      <c r="N32" s="3">
        <f t="shared" si="8"/>
        <v>35.200000000000003</v>
      </c>
    </row>
    <row r="33" spans="3:14" s="2" customFormat="1" x14ac:dyDescent="0.4">
      <c r="C33" s="2">
        <v>35</v>
      </c>
      <c r="D33" s="3">
        <f t="shared" si="8"/>
        <v>0</v>
      </c>
      <c r="E33" s="3">
        <f t="shared" si="8"/>
        <v>4.5</v>
      </c>
      <c r="F33" s="3">
        <f t="shared" si="8"/>
        <v>9.1</v>
      </c>
      <c r="G33" s="3">
        <f t="shared" si="8"/>
        <v>13.6</v>
      </c>
      <c r="H33" s="3">
        <f t="shared" si="8"/>
        <v>18.2</v>
      </c>
      <c r="I33" s="3">
        <f t="shared" si="8"/>
        <v>23</v>
      </c>
      <c r="J33" s="3">
        <f t="shared" si="8"/>
        <v>27.7</v>
      </c>
      <c r="K33" s="3">
        <f t="shared" si="8"/>
        <v>32.6</v>
      </c>
      <c r="L33" s="3">
        <f t="shared" si="8"/>
        <v>37.4</v>
      </c>
      <c r="M33" s="3">
        <f t="shared" si="8"/>
        <v>42.3</v>
      </c>
      <c r="N33" s="3">
        <f t="shared" si="8"/>
        <v>47.3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三木一家</dc:creator>
  <cp:lastModifiedBy>三木一家</cp:lastModifiedBy>
  <dcterms:created xsi:type="dcterms:W3CDTF">2021-12-13T13:32:34Z</dcterms:created>
  <dcterms:modified xsi:type="dcterms:W3CDTF">2021-12-15T01:15:50Z</dcterms:modified>
</cp:coreProperties>
</file>